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esterngovernorsuniversity-my.sharepoint.com/personal/esan433_wgu_edu/Documents/"/>
    </mc:Choice>
  </mc:AlternateContent>
  <xr:revisionPtr revIDLastSave="0" documentId="8_{138BAE33-C304-4B34-9729-D41F4E491B76}" xr6:coauthVersionLast="47" xr6:coauthVersionMax="47" xr10:uidLastSave="{00000000-0000-0000-0000-000000000000}"/>
  <bookViews>
    <workbookView xWindow="-108" yWindow="-108" windowWidth="23256" windowHeight="12816" xr2:uid="{C8AE5617-1D2E-4A22-AFAE-A79F8F984EBC}"/>
  </bookViews>
  <sheets>
    <sheet name="TEMPL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1" l="1"/>
  <c r="J4" i="1" s="1"/>
  <c r="E10" i="1"/>
  <c r="J6" i="1" s="1"/>
  <c r="E13" i="1"/>
  <c r="E23" i="1" s="1"/>
  <c r="J13" i="1"/>
  <c r="J22" i="1" s="1"/>
  <c r="E14" i="1"/>
  <c r="J14" i="1"/>
  <c r="E15" i="1"/>
  <c r="J15" i="1"/>
  <c r="E16" i="1"/>
  <c r="J16" i="1"/>
  <c r="E17" i="1"/>
  <c r="J17" i="1"/>
  <c r="E18" i="1"/>
  <c r="J18" i="1"/>
  <c r="E19" i="1"/>
  <c r="J19" i="1"/>
  <c r="E20" i="1"/>
  <c r="J20" i="1"/>
  <c r="E21" i="1"/>
  <c r="J21" i="1"/>
  <c r="E22" i="1"/>
  <c r="J25" i="1"/>
  <c r="E26" i="1"/>
  <c r="E33" i="1" s="1"/>
  <c r="J26" i="1"/>
  <c r="E27" i="1"/>
  <c r="J27" i="1"/>
  <c r="E28" i="1"/>
  <c r="J28" i="1"/>
  <c r="E29" i="1"/>
  <c r="J29" i="1"/>
  <c r="E30" i="1"/>
  <c r="J30" i="1"/>
  <c r="E31" i="1"/>
  <c r="J31" i="1"/>
  <c r="E32" i="1"/>
  <c r="J34" i="1"/>
  <c r="J38" i="1" s="1"/>
  <c r="J35" i="1"/>
  <c r="E36" i="1"/>
  <c r="E40" i="1" s="1"/>
  <c r="J36" i="1"/>
  <c r="E37" i="1"/>
  <c r="J37" i="1"/>
  <c r="E38" i="1"/>
  <c r="E39" i="1"/>
  <c r="J41" i="1"/>
  <c r="J45" i="1" s="1"/>
  <c r="J42" i="1"/>
  <c r="E43" i="1"/>
  <c r="E46" i="1" s="1"/>
  <c r="J43" i="1"/>
  <c r="E44" i="1"/>
  <c r="J44" i="1"/>
  <c r="E45" i="1"/>
  <c r="J48" i="1"/>
  <c r="J51" i="1" s="1"/>
  <c r="E49" i="1"/>
  <c r="J49" i="1"/>
  <c r="E50" i="1"/>
  <c r="E54" i="1" s="1"/>
  <c r="J50" i="1"/>
  <c r="D51" i="1"/>
  <c r="E51" i="1"/>
  <c r="E52" i="1"/>
  <c r="E53" i="1"/>
  <c r="J54" i="1"/>
  <c r="J58" i="1" s="1"/>
  <c r="J55" i="1"/>
  <c r="J56" i="1"/>
  <c r="E57" i="1"/>
  <c r="J57" i="1"/>
  <c r="E58" i="1"/>
  <c r="E59" i="1"/>
  <c r="J60" i="1"/>
  <c r="J64" i="1" s="1"/>
  <c r="J62" i="1"/>
  <c r="H67" i="1"/>
  <c r="J8" i="1" l="1"/>
</calcChain>
</file>

<file path=xl/sharedStrings.xml><?xml version="1.0" encoding="utf-8"?>
<sst xmlns="http://schemas.openxmlformats.org/spreadsheetml/2006/main" count="129" uniqueCount="78">
  <si>
    <t>Total Cash To Withdraw</t>
  </si>
  <si>
    <t>TOTAL DIFFERENCE</t>
  </si>
  <si>
    <t>TOTAL ACTUAL COST</t>
  </si>
  <si>
    <t>TOTAL PROJECTED COST</t>
  </si>
  <si>
    <t>Subtotal</t>
  </si>
  <si>
    <t>Total Projected Cost is auto calculated in cell J59, Total Actual Cost in J61, and Total Difference in J63.</t>
  </si>
  <si>
    <t>Household Items</t>
  </si>
  <si>
    <t>Medical</t>
  </si>
  <si>
    <t>Amazon</t>
  </si>
  <si>
    <t>Difference</t>
  </si>
  <si>
    <t>Actual Cost</t>
  </si>
  <si>
    <t>Projected Cost</t>
  </si>
  <si>
    <t>PERSONAL CARE</t>
  </si>
  <si>
    <t>Enter details in Personal Care table starting in cell at right and in Legal table starting in cell G52. Next instruction is in cell A59.</t>
  </si>
  <si>
    <t>Home Improvement</t>
  </si>
  <si>
    <t>Hobbies</t>
  </si>
  <si>
    <t>Various</t>
  </si>
  <si>
    <t>Toys</t>
  </si>
  <si>
    <t>Grooming</t>
  </si>
  <si>
    <t>Tithing</t>
  </si>
  <si>
    <t>Food</t>
  </si>
  <si>
    <t>Gifts</t>
  </si>
  <si>
    <t>PETS</t>
  </si>
  <si>
    <t>Enter details in Pets table starting in cell at right and in Gifts table starting in cell G46. Next instruction is in cell A56.</t>
  </si>
  <si>
    <t>GIFTS AND DONATIONS</t>
  </si>
  <si>
    <t>Other</t>
  </si>
  <si>
    <t>Dining out</t>
  </si>
  <si>
    <t>Children Savings</t>
  </si>
  <si>
    <t>Groceries</t>
  </si>
  <si>
    <t>Large Purchase Savings</t>
  </si>
  <si>
    <t>FOOD</t>
  </si>
  <si>
    <t>Enter details in Food table starting in cell at right and in Savings table starting in cell G40. Next instruction is in cell A48.</t>
  </si>
  <si>
    <t>Edward Jones</t>
  </si>
  <si>
    <t>SAVINGS OR INVESTMENTS</t>
  </si>
  <si>
    <t>Life</t>
  </si>
  <si>
    <t>Health</t>
  </si>
  <si>
    <t>Local</t>
  </si>
  <si>
    <t>Home</t>
  </si>
  <si>
    <t>State</t>
  </si>
  <si>
    <t>INSURANCE</t>
  </si>
  <si>
    <t>Enter details in Insurance table starting in cell at right and in Taxes table starting in cell G33. Next instruction is in cell A42.</t>
  </si>
  <si>
    <t>Federal</t>
  </si>
  <si>
    <t>TAXES</t>
  </si>
  <si>
    <t>Fuel</t>
  </si>
  <si>
    <t>Maintenance</t>
  </si>
  <si>
    <t>Lisencing</t>
  </si>
  <si>
    <t>Credit card</t>
  </si>
  <si>
    <t>Insurance</t>
  </si>
  <si>
    <t>Student (Sep 25 - McKenna)</t>
  </si>
  <si>
    <t>Vehicle payment</t>
  </si>
  <si>
    <t>Personal</t>
  </si>
  <si>
    <t>TRANSPORTATION</t>
  </si>
  <si>
    <t>Enter details in Transportation table starting in cell at right and in Loans table starting in cell G24. Next instruction is in cell A35.</t>
  </si>
  <si>
    <t>LOANS</t>
  </si>
  <si>
    <t>Internet</t>
  </si>
  <si>
    <t>Amazon Music</t>
  </si>
  <si>
    <t xml:space="preserve">Project Materials </t>
  </si>
  <si>
    <t>Google One</t>
  </si>
  <si>
    <t>Utilities</t>
  </si>
  <si>
    <t>Phone</t>
  </si>
  <si>
    <t>Monthly Service Fee</t>
  </si>
  <si>
    <t>Mortgage</t>
  </si>
  <si>
    <t>SUBSCRIPTIONS</t>
  </si>
  <si>
    <t>HOUSING</t>
  </si>
  <si>
    <t>Enter details in Housing table starting in cell at right and in Entertainment table starting in cell G12. Next instruction is in cell A25.</t>
  </si>
  <si>
    <t>Total monthly income</t>
  </si>
  <si>
    <t>Extra income</t>
  </si>
  <si>
    <t>DIFFERENCE 
(Actual minus projected)</t>
  </si>
  <si>
    <t>Income 1</t>
  </si>
  <si>
    <t>ACTUAL MONTHLY INCOME</t>
  </si>
  <si>
    <t>Actual Monthly Income label is in cell at right. Enter Income 1 in cell E8 and Extra Income in E9 to calculate Total monthly income in E10. Next instruction is in cell A12.</t>
  </si>
  <si>
    <t>ACTUAL BALANCE 
(Actual income minus expenses)</t>
  </si>
  <si>
    <t>Projected Balance is auto calculated in cell J4, Actual Balance in J6, and Difference in J8. Next instruction is in cell A8.</t>
  </si>
  <si>
    <t>PROJECTED BALANCE 
(Projected income minus expenses)</t>
  </si>
  <si>
    <t>PROJECTED MONTHLY INCOME</t>
  </si>
  <si>
    <t>Projected Monthly Income label is in cell at right. Enter Income 1 in cell E4 and Extra Income in E5 to calculate Total monthly income in E6. Next instruction is in cell A6.</t>
  </si>
  <si>
    <t>Title of this worksheet is in cell at right. Next instruction is in cell A4.</t>
  </si>
  <si>
    <t>Create a Personal Monthly Budget in this worksheet. Helpful instructions on how to use this worksheet are in cells in this column. Arrow down to get started.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</si>
</sst>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8" formatCode="&quot;$&quot;#,##0.00_);[Red]\(&quot;$&quot;#,##0.00\)"/>
    <numFmt numFmtId="164" formatCode="&quot;$&quot;#,##0.00"/>
  </numFmts>
  <fonts count="9" x14ac:knownFonts="1">
    <font>
      <sz val="10"/>
      <color theme="1" tint="0.2499465926084170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theme="0"/>
      <name val="Aptos Narrow"/>
      <family val="2"/>
      <scheme val="minor"/>
    </font>
    <font>
      <sz val="11"/>
      <color rgb="FF006100"/>
      <name val="Aptos Narrow"/>
      <scheme val="minor"/>
    </font>
    <font>
      <b/>
      <sz val="10"/>
      <color theme="1" tint="0.24994659260841701"/>
      <name val="Aptos Display"/>
      <family val="2"/>
      <scheme val="major"/>
    </font>
    <font>
      <sz val="10"/>
      <color theme="1" tint="0.24994659260841701"/>
      <name val="Aptos Display"/>
      <family val="2"/>
      <scheme val="major"/>
    </font>
    <font>
      <sz val="22"/>
      <color theme="3" tint="0.24994659260841701"/>
      <name val="Aptos Display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67955565050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/>
      <right/>
      <top/>
      <bottom style="medium">
        <color theme="4" tint="-0.24994659260841701"/>
      </bottom>
      <diagonal/>
    </border>
  </borders>
  <cellStyleXfs count="5">
    <xf numFmtId="0" fontId="0" fillId="0" borderId="0"/>
    <xf numFmtId="0" fontId="8" fillId="0" borderId="11" applyNumberFormat="0" applyFill="0" applyAlignment="0" applyProtection="0"/>
    <xf numFmtId="0" fontId="7" fillId="0" borderId="1" applyNumberFormat="0" applyFill="0" applyBorder="0" applyAlignment="0" applyProtection="0"/>
    <xf numFmtId="0" fontId="6" fillId="0" borderId="2" applyNumberFormat="0" applyFill="0" applyBorder="0" applyAlignment="0" applyProtection="0"/>
    <xf numFmtId="0" fontId="5" fillId="2" borderId="0" applyNumberFormat="0" applyBorder="0" applyAlignment="0" applyProtection="0"/>
  </cellStyleXfs>
  <cellXfs count="27">
    <xf numFmtId="0" fontId="0" fillId="0" borderId="0" xfId="0"/>
    <xf numFmtId="0" fontId="4" fillId="0" borderId="0" xfId="0" applyFont="1"/>
    <xf numFmtId="164" fontId="5" fillId="2" borderId="3" xfId="4" applyNumberFormat="1" applyBorder="1" applyAlignment="1">
      <alignment horizontal="center" vertical="center"/>
    </xf>
    <xf numFmtId="0" fontId="5" fillId="2" borderId="4" xfId="4" applyBorder="1" applyAlignment="1">
      <alignment horizontal="center" vertical="center"/>
    </xf>
    <xf numFmtId="8" fontId="6" fillId="3" borderId="5" xfId="0" applyNumberFormat="1" applyFont="1" applyFill="1" applyBorder="1" applyAlignment="1">
      <alignment vertical="center"/>
    </xf>
    <xf numFmtId="0" fontId="6" fillId="0" borderId="5" xfId="3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4" fontId="5" fillId="2" borderId="0" xfId="4" applyNumberFormat="1"/>
    <xf numFmtId="0" fontId="5" fillId="2" borderId="0" xfId="4"/>
    <xf numFmtId="164" fontId="2" fillId="2" borderId="0" xfId="4" applyNumberFormat="1" applyFont="1"/>
    <xf numFmtId="0" fontId="2" fillId="2" borderId="0" xfId="4" applyFont="1"/>
    <xf numFmtId="8" fontId="6" fillId="3" borderId="6" xfId="0" applyNumberFormat="1" applyFont="1" applyFill="1" applyBorder="1"/>
    <xf numFmtId="0" fontId="7" fillId="0" borderId="7" xfId="2" applyBorder="1" applyAlignment="1">
      <alignment vertical="center"/>
    </xf>
    <xf numFmtId="0" fontId="7" fillId="0" borderId="8" xfId="2" applyBorder="1" applyAlignment="1">
      <alignment vertical="center"/>
    </xf>
    <xf numFmtId="0" fontId="7" fillId="0" borderId="6" xfId="2" applyBorder="1" applyAlignment="1">
      <alignment vertical="center" wrapText="1"/>
    </xf>
    <xf numFmtId="0" fontId="7" fillId="0" borderId="5" xfId="2" applyBorder="1" applyAlignment="1">
      <alignment horizontal="left" vertical="center"/>
    </xf>
    <xf numFmtId="8" fontId="7" fillId="0" borderId="9" xfId="0" applyNumberFormat="1" applyFont="1" applyBorder="1"/>
    <xf numFmtId="0" fontId="7" fillId="0" borderId="9" xfId="2" applyBorder="1" applyAlignment="1">
      <alignment vertical="center" wrapText="1"/>
    </xf>
    <xf numFmtId="0" fontId="7" fillId="0" borderId="5" xfId="2" applyBorder="1" applyAlignment="1">
      <alignment horizontal="left" vertical="center" wrapText="1"/>
    </xf>
    <xf numFmtId="8" fontId="7" fillId="0" borderId="10" xfId="0" applyNumberFormat="1" applyFont="1" applyBorder="1"/>
    <xf numFmtId="0" fontId="7" fillId="0" borderId="10" xfId="2" applyBorder="1" applyAlignment="1">
      <alignment vertical="center" wrapText="1"/>
    </xf>
    <xf numFmtId="0" fontId="7" fillId="0" borderId="0" xfId="0" applyFont="1"/>
    <xf numFmtId="0" fontId="1" fillId="0" borderId="0" xfId="0" applyFont="1"/>
    <xf numFmtId="0" fontId="8" fillId="0" borderId="11" xfId="1"/>
    <xf numFmtId="17" fontId="8" fillId="0" borderId="11" xfId="1" applyNumberFormat="1"/>
    <xf numFmtId="0" fontId="3" fillId="0" borderId="0" xfId="0" applyFont="1"/>
  </cellXfs>
  <cellStyles count="5">
    <cellStyle name="Good" xfId="4" builtinId="26"/>
    <cellStyle name="Heading 1" xfId="1" builtinId="16"/>
    <cellStyle name="Heading 2" xfId="2" builtinId="17"/>
    <cellStyle name="Heading 3" xfId="3" builtinId="18"/>
    <cellStyle name="Normal" xfId="0" builtinId="0"/>
  </cellStyles>
  <dxfs count="75">
    <dxf>
      <font>
        <color rgb="FFC00000"/>
      </font>
    </dxf>
    <dxf>
      <font>
        <color rgb="FFC00000"/>
      </font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 val="0"/>
        <i val="0"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 tint="-0.499984740745262"/>
          <bgColor theme="4" tint="-0.499984740745262"/>
        </patternFill>
      </fill>
    </dxf>
    <dxf>
      <font>
        <color theme="1"/>
      </font>
      <border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horizontal style="thin">
          <color theme="4" tint="0.39997558519241921"/>
        </horizontal>
      </border>
    </dxf>
  </dxfs>
  <tableStyles count="1" defaultTableStyle="TableStyleMedium2" defaultPivotStyle="PivotStyleLight16">
    <tableStyle name="Personal monthly budget" pivot="0" count="7" xr9:uid="{483F9C3A-21D5-4BC4-99F4-AC16448B4A10}">
      <tableStyleElement type="wholeTable" dxfId="74"/>
      <tableStyleElement type="headerRow" dxfId="73"/>
      <tableStyleElement type="totalRow" dxfId="72"/>
      <tableStyleElement type="firstColumn" dxfId="71"/>
      <tableStyleElement type="lastColumn" dxfId="70"/>
      <tableStyleElement type="firstRowStripe" dxfId="69"/>
      <tableStyleElement type="firstColumnStripe" dxfId="6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E1641E4-0332-445C-A4D3-1DC3F76F9E8C}" name="Housing15273952647688100112124136148160" displayName="Housing15273952647688100112124136148160" ref="B12:E23" totalsRowCount="1">
  <autoFilter ref="B12:E22" xr:uid="{00000000-0009-0000-0100-000001000000}">
    <filterColumn colId="0" hiddenButton="1"/>
    <filterColumn colId="1" hiddenButton="1"/>
    <filterColumn colId="2" hiddenButton="1"/>
    <filterColumn colId="3" hiddenButton="1"/>
  </autoFilter>
  <tableColumns count="4">
    <tableColumn id="1" xr3:uid="{D1781841-75E8-494D-888B-E5BDCEF72C1B}" name="HOUSING" totalsRowLabel="Subtotal"/>
    <tableColumn id="2" xr3:uid="{A346C550-7D1C-40A9-A265-27728BB929AD}" name="Projected Cost" totalsRowDxfId="67"/>
    <tableColumn id="3" xr3:uid="{63F2A7C6-7F60-4899-B116-24080241067A}" name="Actual Cost" totalsRowDxfId="66"/>
    <tableColumn id="4" xr3:uid="{98A3C92E-3E56-414C-9AE4-3153F27EB83B}" name="Difference" totalsRowFunction="sum" totalsRowDxfId="65">
      <calculatedColumnFormula>Housing15273952647688100112124136148160[[#This Row],[Projected Cost]]-Housing15273952647688100112124136148160[[#This Row],[Actual Cost]]</calculatedColumnFormula>
    </tableColumn>
  </tableColumns>
  <tableStyleInfo name="Personal monthly budget" showFirstColumn="1" showLastColumn="1" showRowStripes="0" showColumnStripes="0"/>
  <extLst>
    <ext xmlns:x14="http://schemas.microsoft.com/office/spreadsheetml/2009/9/main" uri="{504A1905-F514-4f6f-8877-14C23A59335A}">
      <x14:table altTextSummary="Enter Projected and Actual Housing Costs in this table. Difference is auto calcul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FDB6BE7-C275-4A41-B950-1435D00A2A90}" name="Entertainment16284053657789101113125137149161" displayName="Entertainment16284053657789101113125137149161" ref="G12:J22" totalsRowCount="1" headerRowCellStyle="Normal">
  <autoFilter ref="G12:J21" xr:uid="{00000000-0009-0000-0100-000002000000}">
    <filterColumn colId="0" hiddenButton="1"/>
    <filterColumn colId="1" hiddenButton="1"/>
    <filterColumn colId="2" hiddenButton="1"/>
    <filterColumn colId="3" hiddenButton="1"/>
  </autoFilter>
  <tableColumns count="4">
    <tableColumn id="1" xr3:uid="{53B65A56-60BE-4141-8907-1DC3B98880BA}" name="SUBSCRIPTIONS" totalsRowLabel="Subtotal"/>
    <tableColumn id="2" xr3:uid="{AD9A7A4D-44E9-4CAA-80F4-E5DEBBC70BBC}" name="Projected Cost" dataDxfId="63" totalsRowDxfId="64"/>
    <tableColumn id="3" xr3:uid="{1A37688C-A213-4FCC-AB1A-9BC0E118B6F8}" name="Actual Cost" dataDxfId="61" totalsRowDxfId="62"/>
    <tableColumn id="4" xr3:uid="{BEC84C19-919F-4963-AED3-7BCD466AB2FF}" name="Difference" totalsRowFunction="sum" dataDxfId="59" totalsRowDxfId="60">
      <calculatedColumnFormula>Entertainment16284053657789101113125137149161[[#This Row],[Projected Cost]]-Entertainment16284053657789101113125137149161[[#This Row],[Actual Cost]]</calculatedColumnFormula>
    </tableColumn>
  </tableColumns>
  <tableStyleInfo name="Personal monthly budget" showFirstColumn="0" showLastColumn="1" showRowStripes="0" showColumnStripes="0"/>
  <extLst>
    <ext xmlns:x14="http://schemas.microsoft.com/office/spreadsheetml/2009/9/main" uri="{504A1905-F514-4f6f-8877-14C23A59335A}">
      <x14:table altTextSummary="Enter Projected and Actual Entertainment Costs in this table. Difference is auto calculated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C14FBE3-05BD-4AB9-9B8D-4148233E09C8}" name="Loans17294154667890102114126138150162" displayName="Loans17294154667890102114126138150162" ref="G24:J31" totalsRowCount="1">
  <autoFilter ref="G24:J30" xr:uid="{00000000-0009-0000-0100-000003000000}">
    <filterColumn colId="0" hiddenButton="1"/>
    <filterColumn colId="1" hiddenButton="1"/>
    <filterColumn colId="2" hiddenButton="1"/>
    <filterColumn colId="3" hiddenButton="1"/>
  </autoFilter>
  <tableColumns count="4">
    <tableColumn id="1" xr3:uid="{672C9B1D-DAB9-47F3-95CC-097416B37B59}" name="LOANS" totalsRowLabel="Subtotal"/>
    <tableColumn id="2" xr3:uid="{E7A50107-7B53-4B34-91EE-71F62706A255}" name="Projected Cost" dataDxfId="57" totalsRowDxfId="58"/>
    <tableColumn id="3" xr3:uid="{05F67AFC-7D8F-4E64-BCA1-B062ACD743CD}" name="Actual Cost" dataDxfId="55" totalsRowDxfId="56"/>
    <tableColumn id="4" xr3:uid="{E501A51B-2581-48EA-AD92-9079CF967D3B}" name="Difference" totalsRowFunction="sum" dataDxfId="53" totalsRowDxfId="54">
      <calculatedColumnFormula>Loans17294154667890102114126138150162[[#This Row],[Projected Cost]]-Loans17294154667890102114126138150162[[#This Row],[Actual Cost]]</calculatedColumnFormula>
    </tableColumn>
  </tableColumns>
  <tableStyleInfo name="Personal monthly budget" showFirstColumn="1" showLastColumn="1" showRowStripes="0" showColumnStripes="0"/>
  <extLst>
    <ext xmlns:x14="http://schemas.microsoft.com/office/spreadsheetml/2009/9/main" uri="{504A1905-F514-4f6f-8877-14C23A59335A}">
      <x14:table altTextSummary="Enter Projected and Actual Loan Costs in this table. Difference is auto calculated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FDF97E8-27DE-418B-A1A1-3659F0CAF295}" name="Transportation18304255677991103115127139151163" displayName="Transportation18304255677991103115127139151163" ref="B25:E33" totalsRowCount="1" headerRowCellStyle="Normal">
  <autoFilter ref="B25:E32" xr:uid="{00000000-0009-0000-0100-000004000000}">
    <filterColumn colId="0" hiddenButton="1"/>
    <filterColumn colId="1" hiddenButton="1"/>
    <filterColumn colId="2" hiddenButton="1"/>
    <filterColumn colId="3" hiddenButton="1"/>
  </autoFilter>
  <tableColumns count="4">
    <tableColumn id="1" xr3:uid="{2793DD6A-E3B1-41E0-B462-AFDCC55A641D}" name="TRANSPORTATION" totalsRowLabel="Subtotal"/>
    <tableColumn id="2" xr3:uid="{D2792979-A186-424A-A33D-90B238535DFF}" name="Projected Cost" dataDxfId="51" totalsRowDxfId="52"/>
    <tableColumn id="3" xr3:uid="{6D683CC3-F7FE-449D-A8CF-AECA01190DFE}" name="Actual Cost" dataDxfId="49" totalsRowDxfId="50"/>
    <tableColumn id="4" xr3:uid="{2A9C1EA6-EC4B-4743-9841-29969A8F444D}" name="Difference" totalsRowFunction="sum" dataDxfId="47" totalsRowDxfId="48">
      <calculatedColumnFormula>SUM(Transportation18304255677991103115127139151163[[#This Row],[Projected Cost]]-Transportation18304255677991103115127139151163[[#This Row],[Actual Cost]])</calculatedColumnFormula>
    </tableColumn>
  </tableColumns>
  <tableStyleInfo name="Personal monthly budget" showFirstColumn="1" showLastColumn="1" showRowStripes="0" showColumnStripes="0"/>
  <extLst>
    <ext xmlns:x14="http://schemas.microsoft.com/office/spreadsheetml/2009/9/main" uri="{504A1905-F514-4f6f-8877-14C23A59335A}">
      <x14:table altTextSummary="Enter Projected and Actual Transportation Costs in this table. Difference is auto calculated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08AFE60-90D9-4075-B413-6DD006266C3F}" name="Insurance19314356688092104116128140152164" displayName="Insurance19314356688092104116128140152164" ref="B35:E40" totalsRowCount="1" headerRowCellStyle="Normal">
  <autoFilter ref="B35:E39" xr:uid="{00000000-0009-0000-0100-000005000000}">
    <filterColumn colId="0" hiddenButton="1"/>
    <filterColumn colId="1" hiddenButton="1"/>
    <filterColumn colId="2" hiddenButton="1"/>
    <filterColumn colId="3" hiddenButton="1"/>
  </autoFilter>
  <tableColumns count="4">
    <tableColumn id="1" xr3:uid="{41950974-0E79-43A6-82B4-25D6E827B6CA}" name="INSURANCE" totalsRowLabel="Subtotal"/>
    <tableColumn id="2" xr3:uid="{E812D6BF-F63A-4122-9502-628786D6E1F4}" name="Projected Cost" dataDxfId="45" totalsRowDxfId="46"/>
    <tableColumn id="3" xr3:uid="{CCEACE60-A851-4A51-B64E-DC64FCFB5895}" name="Actual Cost" dataDxfId="43" totalsRowDxfId="44"/>
    <tableColumn id="4" xr3:uid="{13E6DC9A-B3EA-410E-B9FA-17312F68CB45}" name="Difference" totalsRowFunction="sum" dataDxfId="41" totalsRowDxfId="42">
      <calculatedColumnFormula>Insurance19314356688092104116128140152164[[#This Row],[Projected Cost]]-Insurance19314356688092104116128140152164[[#This Row],[Actual Cost]]</calculatedColumnFormula>
    </tableColumn>
  </tableColumns>
  <tableStyleInfo name="Personal monthly budget" showFirstColumn="1" showLastColumn="1" showRowStripes="0" showColumnStripes="0"/>
  <extLst>
    <ext xmlns:x14="http://schemas.microsoft.com/office/spreadsheetml/2009/9/main" uri="{504A1905-F514-4f6f-8877-14C23A59335A}">
      <x14:table altTextSummary="Enter Projected and Actual Insurance Costs in this table. Difference is auto calculated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3F94C87-0157-47A0-B694-C18982D0BC97}" name="Taxes20324457698193105117129141153165" displayName="Taxes20324457698193105117129141153165" ref="G33:J38" totalsRowCount="1" headerRowCellStyle="Normal">
  <autoFilter ref="G33:J37" xr:uid="{00000000-0009-0000-0100-000006000000}">
    <filterColumn colId="0" hiddenButton="1"/>
    <filterColumn colId="1" hiddenButton="1"/>
    <filterColumn colId="2" hiddenButton="1"/>
    <filterColumn colId="3" hiddenButton="1"/>
  </autoFilter>
  <tableColumns count="4">
    <tableColumn id="1" xr3:uid="{8226CCCD-3CD6-43C5-AA83-078871C307E5}" name="TAXES" totalsRowLabel="Subtotal"/>
    <tableColumn id="2" xr3:uid="{C8363906-B7C1-42E2-B567-556310978CB1}" name="Projected Cost" dataDxfId="39" totalsRowDxfId="40"/>
    <tableColumn id="3" xr3:uid="{C106104C-858F-4C3B-9200-84E20CD61116}" name="Actual Cost" dataDxfId="37" totalsRowDxfId="38"/>
    <tableColumn id="4" xr3:uid="{37573E3F-8623-4B0C-B280-B82342B813C8}" name="Difference" totalsRowFunction="sum" dataDxfId="35" totalsRowDxfId="36">
      <calculatedColumnFormula>Taxes20324457698193105117129141153165[[#This Row],[Projected Cost]]-Taxes20324457698193105117129141153165[[#This Row],[Actual Cost]]</calculatedColumnFormula>
    </tableColumn>
  </tableColumns>
  <tableStyleInfo name="Personal monthly budget" showFirstColumn="1" showLastColumn="1" showRowStripes="0" showColumnStripes="0"/>
  <extLst>
    <ext xmlns:x14="http://schemas.microsoft.com/office/spreadsheetml/2009/9/main" uri="{504A1905-F514-4f6f-8877-14C23A59335A}">
      <x14:table altTextSummary="Enter Projected and Actual Taxes Costs in this table. Difference is auto calculated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DFBD2C72-B87C-4A70-AE33-944692BD8827}" name="Savings21334558708294106118130142154166" displayName="Savings21334558708294106118130142154166" ref="G40:J45" totalsRowCount="1" headerRowCellStyle="Normal">
  <autoFilter ref="G40:J44" xr:uid="{00000000-0009-0000-0100-000007000000}">
    <filterColumn colId="0" hiddenButton="1"/>
    <filterColumn colId="1" hiddenButton="1"/>
    <filterColumn colId="2" hiddenButton="1"/>
    <filterColumn colId="3" hiddenButton="1"/>
  </autoFilter>
  <tableColumns count="4">
    <tableColumn id="1" xr3:uid="{554136AB-20CD-42E6-B4FC-5495F22A1F5C}" name="SAVINGS OR INVESTMENTS" totalsRowLabel="Subtotal"/>
    <tableColumn id="2" xr3:uid="{45241C9F-593E-41E0-9FCE-3F15212D15C8}" name="Projected Cost" dataDxfId="33" totalsRowDxfId="34"/>
    <tableColumn id="3" xr3:uid="{5FBD2BEB-445D-4941-88D8-B3A4082CC5E1}" name="Actual Cost" dataDxfId="31" totalsRowDxfId="32"/>
    <tableColumn id="4" xr3:uid="{5CE92173-BA0F-4972-B3A7-07DD2B9519A6}" name="Difference" totalsRowFunction="sum" dataDxfId="29" totalsRowDxfId="30">
      <calculatedColumnFormula>Savings21334558708294106118130142154166[[#This Row],[Projected Cost]]-Savings21334558708294106118130142154166[[#This Row],[Actual Cost]]</calculatedColumnFormula>
    </tableColumn>
  </tableColumns>
  <tableStyleInfo name="Personal monthly budget" showFirstColumn="1" showLastColumn="1" showRowStripes="0" showColumnStripes="0"/>
  <extLst>
    <ext xmlns:x14="http://schemas.microsoft.com/office/spreadsheetml/2009/9/main" uri="{504A1905-F514-4f6f-8877-14C23A59335A}">
      <x14:table altTextSummary="Enter Projected and Actual Costs for Savings or Investments in this table. Difference is auto calculated"/>
    </ext>
  </extLst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262BC523-268E-4FAB-AE98-9CE0E66A85C8}" name="Food22344659718395107119131143155167" displayName="Food22344659718395107119131143155167" ref="B42:E46" totalsRowCount="1" headerRowCellStyle="Normal">
  <autoFilter ref="B42:E45" xr:uid="{00000000-0009-0000-0100-000008000000}">
    <filterColumn colId="0" hiddenButton="1"/>
    <filterColumn colId="1" hiddenButton="1"/>
    <filterColumn colId="2" hiddenButton="1"/>
    <filterColumn colId="3" hiddenButton="1"/>
  </autoFilter>
  <tableColumns count="4">
    <tableColumn id="1" xr3:uid="{E02B7612-8B0A-4651-BFF2-474F076E720A}" name="FOOD" totalsRowLabel="Subtotal"/>
    <tableColumn id="2" xr3:uid="{3718AA06-BADF-4446-89AE-B82E57F511E5}" name="Projected Cost" dataDxfId="27" totalsRowDxfId="28"/>
    <tableColumn id="3" xr3:uid="{3C28FA52-0715-4008-AFF8-180F13942CCD}" name="Actual Cost" dataDxfId="25" totalsRowDxfId="26"/>
    <tableColumn id="4" xr3:uid="{ED94A3FE-E46E-4508-9848-E91CBD696A02}" name="Difference" totalsRowFunction="sum" dataDxfId="23" totalsRowDxfId="24">
      <calculatedColumnFormula>SUM(Food22344659718395107119131143155167[[#This Row],[Projected Cost]]-Food22344659718395107119131143155167[[#This Row],[Actual Cost]])</calculatedColumnFormula>
    </tableColumn>
  </tableColumns>
  <tableStyleInfo name="Personal monthly budget" showFirstColumn="1" showLastColumn="1" showRowStripes="0" showColumnStripes="0"/>
  <extLst>
    <ext xmlns:x14="http://schemas.microsoft.com/office/spreadsheetml/2009/9/main" uri="{504A1905-F514-4f6f-8877-14C23A59335A}">
      <x14:table altTextSummary="Enter Projected and Actual Food Costs in this table. Difference is auto calculated"/>
    </ext>
  </extLst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871FDD8-9EE0-4A77-B931-698C9B9FD65B}" name="Gifts23354760728496108120132144156168" displayName="Gifts23354760728496108120132144156168" ref="G47:J51" totalsRowCount="1" headerRowCellStyle="Normal">
  <autoFilter ref="G47:J50" xr:uid="{00000000-0009-0000-0100-000009000000}">
    <filterColumn colId="0" hiddenButton="1"/>
    <filterColumn colId="1" hiddenButton="1"/>
    <filterColumn colId="2" hiddenButton="1"/>
    <filterColumn colId="3" hiddenButton="1"/>
  </autoFilter>
  <tableColumns count="4">
    <tableColumn id="1" xr3:uid="{F21A8D92-5C03-4A77-9278-2D644B040BED}" name="GIFTS AND DONATIONS" totalsRowLabel="Subtotal"/>
    <tableColumn id="2" xr3:uid="{25D80591-309C-45E9-8B32-A4F05F16B367}" name="Projected Cost" dataDxfId="21" totalsRowDxfId="22"/>
    <tableColumn id="3" xr3:uid="{85BCA278-C44F-4CE7-8291-531DF7B0FAD2}" name="Actual Cost" dataDxfId="19" totalsRowDxfId="20"/>
    <tableColumn id="4" xr3:uid="{6FD57DDF-AA00-495C-B384-8C7A9EB05F0B}" name="Difference" totalsRowFunction="sum" dataDxfId="17" totalsRowDxfId="18">
      <calculatedColumnFormula>Gifts23354760728496108120132144156168[[#This Row],[Projected Cost]]-Gifts23354760728496108120132144156168[[#This Row],[Actual Cost]]</calculatedColumnFormula>
    </tableColumn>
  </tableColumns>
  <tableStyleInfo name="Personal monthly budget" showFirstColumn="1" showLastColumn="1" showRowStripes="0" showColumnStripes="0"/>
  <extLst>
    <ext xmlns:x14="http://schemas.microsoft.com/office/spreadsheetml/2009/9/main" uri="{504A1905-F514-4f6f-8877-14C23A59335A}">
      <x14:table altTextSummary="Enter Projected and Actual Costs for Gifts and Donations in this table. Difference is auto calculated"/>
    </ext>
  </extLst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31FB1A02-EE63-46A0-945E-BB4630379F10}" name="Pets24364861738597109121133145157169" displayName="Pets24364861738597109121133145157169" ref="B48:E54" totalsRowCount="1">
  <autoFilter ref="B48:E53" xr:uid="{00000000-0009-0000-0100-00000A000000}">
    <filterColumn colId="0" hiddenButton="1"/>
    <filterColumn colId="1" hiddenButton="1"/>
    <filterColumn colId="2" hiddenButton="1"/>
    <filterColumn colId="3" hiddenButton="1"/>
  </autoFilter>
  <tableColumns count="4">
    <tableColumn id="1" xr3:uid="{5C9E69D0-4C89-40EE-BA64-54C80BEE868E}" name="PETS" totalsRowLabel="Subtotal"/>
    <tableColumn id="2" xr3:uid="{791EA480-8CAD-4D6A-B1C1-05E5BBFEE7DD}" name="Projected Cost" dataDxfId="15" totalsRowDxfId="16"/>
    <tableColumn id="3" xr3:uid="{B8DAF092-4406-4D7F-A375-BA51B5CAB117}" name="Actual Cost" dataDxfId="13" totalsRowDxfId="14"/>
    <tableColumn id="4" xr3:uid="{F83EA444-08C0-48CD-B39F-FE62D52E98E8}" name="Difference" totalsRowFunction="sum" dataDxfId="11" totalsRowDxfId="12">
      <calculatedColumnFormula>SUM(Pets24364861738597109121133145157169[[#This Row],[Projected Cost]]-Pets24364861738597109121133145157169[[#This Row],[Actual Cost]])</calculatedColumnFormula>
    </tableColumn>
  </tableColumns>
  <tableStyleInfo name="Personal monthly budget" showFirstColumn="1" showLastColumn="1" showRowStripes="0" showColumnStripes="0"/>
  <extLst>
    <ext xmlns:x14="http://schemas.microsoft.com/office/spreadsheetml/2009/9/main" uri="{504A1905-F514-4f6f-8877-14C23A59335A}">
      <x14:table altTextSummary="Enter Projected and Actual Pets Costs in this table. Difference is auto calculated"/>
    </ext>
  </extLst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2763B477-A35F-4D94-A9DD-0017F38ABA7B}" name="Legal25374962748698110122134146158170" displayName="Legal25374962748698110122134146158170" ref="G53:J58" totalsRowCount="1" headerRowCellStyle="Normal">
  <autoFilter ref="G53:J57" xr:uid="{00000000-0009-0000-0100-00000B000000}">
    <filterColumn colId="0" hiddenButton="1"/>
    <filterColumn colId="1" hiddenButton="1"/>
    <filterColumn colId="2" hiddenButton="1"/>
    <filterColumn colId="3" hiddenButton="1"/>
  </autoFilter>
  <tableColumns count="4">
    <tableColumn id="1" xr3:uid="{1FFD72E1-EB4B-478C-BE10-1CA981A49832}" name="Various" totalsRowLabel="Subtotal"/>
    <tableColumn id="2" xr3:uid="{048A8FC2-55D1-49F6-8911-F66335C7C9B9}" name="Projected Cost" dataDxfId="9" totalsRowDxfId="10"/>
    <tableColumn id="3" xr3:uid="{53CF3B59-14A4-46AC-813F-0A8E98E5CF4F}" name="Actual Cost" dataDxfId="7" totalsRowDxfId="8"/>
    <tableColumn id="4" xr3:uid="{988A1428-DD89-469A-8032-78DA8B32A233}" name="Difference" totalsRowFunction="sum" dataDxfId="5" totalsRowDxfId="6">
      <calculatedColumnFormula>SUM(Legal25374962748698110122134146158170[[#This Row],[Projected Cost]]-Legal25374962748698110122134146158170[[#This Row],[Actual Cost]])</calculatedColumnFormula>
    </tableColumn>
  </tableColumns>
  <tableStyleInfo name="Personal monthly budget" showFirstColumn="1" showLastColumn="1" showRowStripes="0" showColumnStripes="0"/>
  <extLst>
    <ext xmlns:x14="http://schemas.microsoft.com/office/spreadsheetml/2009/9/main" uri="{504A1905-F514-4f6f-8877-14C23A59335A}">
      <x14:table altTextSummary="Enter Projected and Actual Legal Costs in this table. Difference is auto calculated"/>
    </ext>
  </extLst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2FB4B40D-A767-406C-9906-08961D6BCC8F}" name="PersonalCare26385063758799111123135147159171" displayName="PersonalCare26385063758799111123135147159171" ref="B56:E59" totalsRowCount="1">
  <autoFilter ref="B56:E58" xr:uid="{00000000-0009-0000-0100-00000C000000}">
    <filterColumn colId="0" hiddenButton="1"/>
    <filterColumn colId="1" hiddenButton="1"/>
    <filterColumn colId="2" hiddenButton="1"/>
    <filterColumn colId="3" hiddenButton="1"/>
  </autoFilter>
  <tableColumns count="4">
    <tableColumn id="1" xr3:uid="{EB705E31-A235-4A4D-9805-40B62FC7D267}" name="PERSONAL CARE" totalsRowLabel="Subtotal"/>
    <tableColumn id="2" xr3:uid="{54279CCB-31D9-4BA5-B56C-E0D984C0F4BB}" name="Projected Cost" totalsRowDxfId="4"/>
    <tableColumn id="3" xr3:uid="{B917F290-5872-4C48-B8AD-3F39643B4CD0}" name="Actual Cost" totalsRowDxfId="3"/>
    <tableColumn id="4" xr3:uid="{A9AE2208-7E57-470D-90C5-5DC34BAF94AB}" name="Difference" totalsRowFunction="sum" totalsRowDxfId="2">
      <calculatedColumnFormula>PersonalCare26385063758799111123135147159171[[#This Row],[Projected Cost]]-PersonalCare26385063758799111123135147159171[[#This Row],[Actual Cost]]</calculatedColumnFormula>
    </tableColumn>
  </tableColumns>
  <tableStyleInfo name="Personal monthly budget" showFirstColumn="1" showLastColumn="1" showRowStripes="0" showColumnStripes="0"/>
  <extLst>
    <ext xmlns:x14="http://schemas.microsoft.com/office/spreadsheetml/2009/9/main" uri="{504A1905-F514-4f6f-8877-14C23A59335A}">
      <x14:table altTextSummary="Enter Projected and Actual Personal Care Costs in this table. Difference is auto calculated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0" Type="http://schemas.openxmlformats.org/officeDocument/2006/relationships/table" Target="../tables/table9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76CF8-3B11-480A-90DB-134D7ACF81FE}">
  <sheetPr>
    <tabColor rgb="FF92D050"/>
    <pageSetUpPr autoPageBreaks="0" fitToPage="1"/>
  </sheetPr>
  <dimension ref="A1:J67"/>
  <sheetViews>
    <sheetView showGridLines="0" tabSelected="1" workbookViewId="0">
      <selection activeCell="B2" sqref="B2"/>
    </sheetView>
  </sheetViews>
  <sheetFormatPr defaultRowHeight="13.8" x14ac:dyDescent="0.3"/>
  <cols>
    <col min="1" max="1" width="2.5546875" style="1" customWidth="1"/>
    <col min="2" max="2" width="19.5546875" customWidth="1"/>
    <col min="3" max="3" width="16" customWidth="1"/>
    <col min="4" max="4" width="13" customWidth="1"/>
    <col min="5" max="5" width="12.5546875" customWidth="1"/>
    <col min="6" max="6" width="2.5546875" customWidth="1"/>
    <col min="7" max="7" width="27.109375" customWidth="1"/>
    <col min="8" max="8" width="16" customWidth="1"/>
    <col min="9" max="9" width="13" customWidth="1"/>
    <col min="10" max="10" width="12.5546875" customWidth="1"/>
    <col min="11" max="11" width="2.5546875" customWidth="1"/>
  </cols>
  <sheetData>
    <row r="1" spans="1:10" s="23" customFormat="1" ht="14.4" x14ac:dyDescent="0.3">
      <c r="A1" s="26" t="s">
        <v>77</v>
      </c>
    </row>
    <row r="2" spans="1:10" s="23" customFormat="1" ht="29.4" thickBot="1" x14ac:dyDescent="0.6">
      <c r="A2" s="26" t="s">
        <v>76</v>
      </c>
      <c r="B2" s="25">
        <v>45778</v>
      </c>
      <c r="C2" s="24"/>
      <c r="D2" s="24"/>
      <c r="E2" s="24"/>
      <c r="F2" s="24"/>
      <c r="G2" s="24"/>
      <c r="H2" s="24"/>
      <c r="I2" s="24"/>
      <c r="J2" s="24"/>
    </row>
    <row r="4" spans="1:10" x14ac:dyDescent="0.3">
      <c r="A4" s="1" t="s">
        <v>75</v>
      </c>
      <c r="B4" s="21" t="s">
        <v>74</v>
      </c>
      <c r="C4" s="14" t="s">
        <v>68</v>
      </c>
      <c r="D4" s="13"/>
      <c r="E4" s="20">
        <v>0</v>
      </c>
      <c r="G4" s="19" t="s">
        <v>73</v>
      </c>
      <c r="H4" s="16"/>
      <c r="I4" s="16"/>
      <c r="J4" s="4">
        <f>E6-J60</f>
        <v>0</v>
      </c>
    </row>
    <row r="5" spans="1:10" x14ac:dyDescent="0.3">
      <c r="B5" s="18"/>
      <c r="C5" s="14" t="s">
        <v>66</v>
      </c>
      <c r="D5" s="13"/>
      <c r="E5" s="17"/>
      <c r="G5" s="16"/>
      <c r="H5" s="16"/>
      <c r="I5" s="16"/>
      <c r="J5" s="4"/>
    </row>
    <row r="6" spans="1:10" x14ac:dyDescent="0.3">
      <c r="A6" s="1" t="s">
        <v>72</v>
      </c>
      <c r="B6" s="15"/>
      <c r="C6" s="14" t="s">
        <v>65</v>
      </c>
      <c r="D6" s="13"/>
      <c r="E6" s="12">
        <f>SUM(E4+E5)</f>
        <v>0</v>
      </c>
      <c r="G6" s="19" t="s">
        <v>71</v>
      </c>
      <c r="H6" s="16"/>
      <c r="I6" s="16"/>
      <c r="J6" s="4">
        <f>E10-J62</f>
        <v>0</v>
      </c>
    </row>
    <row r="7" spans="1:10" x14ac:dyDescent="0.3">
      <c r="B7" s="22"/>
      <c r="C7" s="22"/>
      <c r="D7" s="22"/>
      <c r="E7" s="22"/>
      <c r="G7" s="16"/>
      <c r="H7" s="16"/>
      <c r="I7" s="16"/>
      <c r="J7" s="4"/>
    </row>
    <row r="8" spans="1:10" x14ac:dyDescent="0.3">
      <c r="A8" s="1" t="s">
        <v>70</v>
      </c>
      <c r="B8" s="21" t="s">
        <v>69</v>
      </c>
      <c r="C8" s="14" t="s">
        <v>68</v>
      </c>
      <c r="D8" s="13"/>
      <c r="E8" s="20">
        <v>0</v>
      </c>
      <c r="G8" s="19" t="s">
        <v>67</v>
      </c>
      <c r="H8" s="16"/>
      <c r="I8" s="16"/>
      <c r="J8" s="4">
        <f>J6-J4</f>
        <v>0</v>
      </c>
    </row>
    <row r="9" spans="1:10" x14ac:dyDescent="0.3">
      <c r="B9" s="18"/>
      <c r="C9" s="14" t="s">
        <v>66</v>
      </c>
      <c r="D9" s="13"/>
      <c r="E9" s="17">
        <v>0</v>
      </c>
      <c r="G9" s="16"/>
      <c r="H9" s="16"/>
      <c r="I9" s="16"/>
      <c r="J9" s="4"/>
    </row>
    <row r="10" spans="1:10" x14ac:dyDescent="0.3">
      <c r="B10" s="15"/>
      <c r="C10" s="14" t="s">
        <v>65</v>
      </c>
      <c r="D10" s="13"/>
      <c r="E10" s="12">
        <f>SUM(E8+E9)</f>
        <v>0</v>
      </c>
    </row>
    <row r="12" spans="1:10" x14ac:dyDescent="0.3">
      <c r="A12" s="1" t="s">
        <v>64</v>
      </c>
      <c r="B12" t="s">
        <v>63</v>
      </c>
      <c r="C12" t="s">
        <v>11</v>
      </c>
      <c r="D12" t="s">
        <v>10</v>
      </c>
      <c r="E12" t="s">
        <v>9</v>
      </c>
      <c r="G12" t="s">
        <v>62</v>
      </c>
      <c r="H12" t="s">
        <v>11</v>
      </c>
      <c r="I12" t="s">
        <v>10</v>
      </c>
      <c r="J12" t="s">
        <v>9</v>
      </c>
    </row>
    <row r="13" spans="1:10" x14ac:dyDescent="0.3">
      <c r="B13" t="s">
        <v>61</v>
      </c>
      <c r="C13" s="7">
        <v>0</v>
      </c>
      <c r="D13" s="7">
        <v>0</v>
      </c>
      <c r="E13" s="7">
        <f>Housing15273952647688100112124136148160[[#This Row],[Projected Cost]]-Housing15273952647688100112124136148160[[#This Row],[Actual Cost]]</f>
        <v>0</v>
      </c>
      <c r="G13" t="s">
        <v>60</v>
      </c>
      <c r="H13" s="7">
        <v>0</v>
      </c>
      <c r="I13" s="7">
        <v>0</v>
      </c>
      <c r="J13" s="7">
        <f>Entertainment16284053657789101113125137149161[[#This Row],[Projected Cost]]-Entertainment16284053657789101113125137149161[[#This Row],[Actual Cost]]</f>
        <v>0</v>
      </c>
    </row>
    <row r="14" spans="1:10" x14ac:dyDescent="0.3">
      <c r="B14" t="s">
        <v>59</v>
      </c>
      <c r="C14" s="7">
        <v>0</v>
      </c>
      <c r="D14" s="7">
        <v>0</v>
      </c>
      <c r="E14" s="7">
        <f>Housing15273952647688100112124136148160[[#This Row],[Projected Cost]]-Housing15273952647688100112124136148160[[#This Row],[Actual Cost]]</f>
        <v>0</v>
      </c>
      <c r="G14" t="s">
        <v>8</v>
      </c>
      <c r="H14" s="7">
        <v>0</v>
      </c>
      <c r="I14" s="7">
        <v>0</v>
      </c>
      <c r="J14" s="7">
        <f>Entertainment16284053657789101113125137149161[[#This Row],[Projected Cost]]-Entertainment16284053657789101113125137149161[[#This Row],[Actual Cost]]</f>
        <v>0</v>
      </c>
    </row>
    <row r="15" spans="1:10" x14ac:dyDescent="0.3">
      <c r="B15" t="s">
        <v>58</v>
      </c>
      <c r="C15" s="7">
        <v>0</v>
      </c>
      <c r="D15" s="7">
        <v>0</v>
      </c>
      <c r="E15" s="7">
        <f>Housing15273952647688100112124136148160[[#This Row],[Projected Cost]]-Housing15273952647688100112124136148160[[#This Row],[Actual Cost]]</f>
        <v>0</v>
      </c>
      <c r="G15" t="s">
        <v>57</v>
      </c>
      <c r="H15" s="7">
        <v>0</v>
      </c>
      <c r="I15" s="7">
        <v>0</v>
      </c>
      <c r="J15" s="7">
        <f>Entertainment16284053657789101113125137149161[[#This Row],[Projected Cost]]-Entertainment16284053657789101113125137149161[[#This Row],[Actual Cost]]</f>
        <v>0</v>
      </c>
    </row>
    <row r="16" spans="1:10" x14ac:dyDescent="0.3">
      <c r="B16" t="s">
        <v>56</v>
      </c>
      <c r="C16" s="7">
        <v>0</v>
      </c>
      <c r="D16" s="7">
        <v>0</v>
      </c>
      <c r="E16" s="7">
        <f>Housing15273952647688100112124136148160[[#This Row],[Projected Cost]]-Housing15273952647688100112124136148160[[#This Row],[Actual Cost]]</f>
        <v>0</v>
      </c>
      <c r="G16" t="s">
        <v>55</v>
      </c>
      <c r="H16" s="7">
        <v>0</v>
      </c>
      <c r="I16" s="7">
        <v>0</v>
      </c>
      <c r="J16" s="7">
        <f>Entertainment16284053657789101113125137149161[[#This Row],[Projected Cost]]-Entertainment16284053657789101113125137149161[[#This Row],[Actual Cost]]</f>
        <v>0</v>
      </c>
    </row>
    <row r="17" spans="1:10" x14ac:dyDescent="0.3">
      <c r="B17" t="s">
        <v>54</v>
      </c>
      <c r="C17" s="7">
        <v>0</v>
      </c>
      <c r="D17" s="7">
        <v>0</v>
      </c>
      <c r="E17" s="7">
        <f>Housing15273952647688100112124136148160[[#This Row],[Projected Cost]]-Housing15273952647688100112124136148160[[#This Row],[Actual Cost]]</f>
        <v>0</v>
      </c>
      <c r="H17" s="7">
        <v>0</v>
      </c>
      <c r="I17" s="7">
        <v>0</v>
      </c>
      <c r="J17" s="7">
        <f>Entertainment16284053657789101113125137149161[[#This Row],[Projected Cost]]-Entertainment16284053657789101113125137149161[[#This Row],[Actual Cost]]</f>
        <v>0</v>
      </c>
    </row>
    <row r="18" spans="1:10" x14ac:dyDescent="0.3">
      <c r="C18" s="7">
        <v>0</v>
      </c>
      <c r="D18" s="7">
        <v>0</v>
      </c>
      <c r="E18" s="7">
        <f>Housing15273952647688100112124136148160[[#This Row],[Projected Cost]]-Housing15273952647688100112124136148160[[#This Row],[Actual Cost]]</f>
        <v>0</v>
      </c>
      <c r="H18" s="7">
        <v>0</v>
      </c>
      <c r="I18" s="7">
        <v>0</v>
      </c>
      <c r="J18" s="7">
        <f>Entertainment16284053657789101113125137149161[[#This Row],[Projected Cost]]-Entertainment16284053657789101113125137149161[[#This Row],[Actual Cost]]</f>
        <v>0</v>
      </c>
    </row>
    <row r="19" spans="1:10" x14ac:dyDescent="0.3">
      <c r="C19" s="7">
        <v>0</v>
      </c>
      <c r="D19" s="7">
        <v>0</v>
      </c>
      <c r="E19" s="7">
        <f>Housing15273952647688100112124136148160[[#This Row],[Projected Cost]]-Housing15273952647688100112124136148160[[#This Row],[Actual Cost]]</f>
        <v>0</v>
      </c>
      <c r="H19" s="7">
        <v>0</v>
      </c>
      <c r="I19" s="7">
        <v>0</v>
      </c>
      <c r="J19" s="7">
        <f>Entertainment16284053657789101113125137149161[[#This Row],[Projected Cost]]-Entertainment16284053657789101113125137149161[[#This Row],[Actual Cost]]</f>
        <v>0</v>
      </c>
    </row>
    <row r="20" spans="1:10" x14ac:dyDescent="0.3">
      <c r="C20" s="7">
        <v>0</v>
      </c>
      <c r="D20" s="7">
        <v>0</v>
      </c>
      <c r="E20" s="7">
        <f>Housing15273952647688100112124136148160[[#This Row],[Projected Cost]]-Housing15273952647688100112124136148160[[#This Row],[Actual Cost]]</f>
        <v>0</v>
      </c>
      <c r="H20" s="7">
        <v>0</v>
      </c>
      <c r="I20" s="7">
        <v>0</v>
      </c>
      <c r="J20" s="7">
        <f>Entertainment16284053657789101113125137149161[[#This Row],[Projected Cost]]-Entertainment16284053657789101113125137149161[[#This Row],[Actual Cost]]</f>
        <v>0</v>
      </c>
    </row>
    <row r="21" spans="1:10" x14ac:dyDescent="0.3">
      <c r="C21" s="7">
        <v>0</v>
      </c>
      <c r="D21" s="7">
        <v>0</v>
      </c>
      <c r="E21" s="7">
        <f>Housing15273952647688100112124136148160[[#This Row],[Projected Cost]]-Housing15273952647688100112124136148160[[#This Row],[Actual Cost]]</f>
        <v>0</v>
      </c>
      <c r="H21" s="7">
        <v>0</v>
      </c>
      <c r="I21" s="7">
        <v>0</v>
      </c>
      <c r="J21" s="7">
        <f>Entertainment16284053657789101113125137149161[[#This Row],[Projected Cost]]-Entertainment16284053657789101113125137149161[[#This Row],[Actual Cost]]</f>
        <v>0</v>
      </c>
    </row>
    <row r="22" spans="1:10" x14ac:dyDescent="0.3">
      <c r="C22" s="7">
        <v>0</v>
      </c>
      <c r="D22" s="7">
        <v>0</v>
      </c>
      <c r="E22" s="7">
        <f>Housing15273952647688100112124136148160[[#This Row],[Projected Cost]]-Housing15273952647688100112124136148160[[#This Row],[Actual Cost]]</f>
        <v>0</v>
      </c>
      <c r="G22" t="s">
        <v>4</v>
      </c>
      <c r="H22" s="7"/>
      <c r="I22" s="7"/>
      <c r="J22" s="7">
        <f>SUBTOTAL(109,Entertainment16284053657789101113125137149161[Difference])</f>
        <v>0</v>
      </c>
    </row>
    <row r="23" spans="1:10" x14ac:dyDescent="0.3">
      <c r="B23" t="s">
        <v>4</v>
      </c>
      <c r="C23" s="7"/>
      <c r="D23" s="7"/>
      <c r="E23" s="7">
        <f>SUBTOTAL(109,Housing15273952647688100112124136148160[Difference])</f>
        <v>0</v>
      </c>
      <c r="G23" s="6"/>
      <c r="H23" s="6"/>
      <c r="I23" s="6"/>
      <c r="J23" s="6"/>
    </row>
    <row r="24" spans="1:10" x14ac:dyDescent="0.3">
      <c r="B24" s="6"/>
      <c r="C24" s="6"/>
      <c r="D24" s="6"/>
      <c r="E24" s="6"/>
      <c r="G24" t="s">
        <v>53</v>
      </c>
      <c r="H24" t="s">
        <v>11</v>
      </c>
      <c r="I24" t="s">
        <v>10</v>
      </c>
      <c r="J24" t="s">
        <v>9</v>
      </c>
    </row>
    <row r="25" spans="1:10" x14ac:dyDescent="0.3">
      <c r="A25" s="1" t="s">
        <v>52</v>
      </c>
      <c r="B25" t="s">
        <v>51</v>
      </c>
      <c r="C25" t="s">
        <v>11</v>
      </c>
      <c r="D25" t="s">
        <v>10</v>
      </c>
      <c r="E25" t="s">
        <v>9</v>
      </c>
      <c r="G25" t="s">
        <v>50</v>
      </c>
      <c r="H25" s="7">
        <v>0</v>
      </c>
      <c r="I25" s="7">
        <v>0</v>
      </c>
      <c r="J25" s="7">
        <f>Loans17294154667890102114126138150162[[#This Row],[Projected Cost]]-Loans17294154667890102114126138150162[[#This Row],[Actual Cost]]</f>
        <v>0</v>
      </c>
    </row>
    <row r="26" spans="1:10" x14ac:dyDescent="0.3">
      <c r="B26" t="s">
        <v>49</v>
      </c>
      <c r="C26" s="7">
        <v>0</v>
      </c>
      <c r="D26" s="7">
        <v>0</v>
      </c>
      <c r="E26" s="7">
        <f>SUM(Transportation18304255677991103115127139151163[[#This Row],[Projected Cost]]-Transportation18304255677991103115127139151163[[#This Row],[Actual Cost]])</f>
        <v>0</v>
      </c>
      <c r="G26" t="s">
        <v>48</v>
      </c>
      <c r="H26" s="7">
        <v>0</v>
      </c>
      <c r="I26" s="7">
        <v>0</v>
      </c>
      <c r="J26" s="7">
        <f>Loans17294154667890102114126138150162[[#This Row],[Projected Cost]]-Loans17294154667890102114126138150162[[#This Row],[Actual Cost]]</f>
        <v>0</v>
      </c>
    </row>
    <row r="27" spans="1:10" x14ac:dyDescent="0.3">
      <c r="B27" t="s">
        <v>47</v>
      </c>
      <c r="C27" s="7">
        <v>0</v>
      </c>
      <c r="D27" s="7">
        <v>0</v>
      </c>
      <c r="E27" s="7">
        <f>SUM(Transportation18304255677991103115127139151163[[#This Row],[Projected Cost]]-Transportation18304255677991103115127139151163[[#This Row],[Actual Cost]])</f>
        <v>0</v>
      </c>
      <c r="G27" t="s">
        <v>46</v>
      </c>
      <c r="H27" s="7">
        <v>0</v>
      </c>
      <c r="I27" s="7">
        <v>0</v>
      </c>
      <c r="J27" s="7">
        <f>Loans17294154667890102114126138150162[[#This Row],[Projected Cost]]-Loans17294154667890102114126138150162[[#This Row],[Actual Cost]]</f>
        <v>0</v>
      </c>
    </row>
    <row r="28" spans="1:10" x14ac:dyDescent="0.3">
      <c r="B28" t="s">
        <v>45</v>
      </c>
      <c r="C28" s="7">
        <v>0</v>
      </c>
      <c r="D28" s="7">
        <v>0</v>
      </c>
      <c r="E28" s="7">
        <f>SUM(Transportation18304255677991103115127139151163[[#This Row],[Projected Cost]]-Transportation18304255677991103115127139151163[[#This Row],[Actual Cost]])</f>
        <v>0</v>
      </c>
      <c r="H28" s="7">
        <v>0</v>
      </c>
      <c r="I28" s="7">
        <v>0</v>
      </c>
      <c r="J28" s="7">
        <f>Loans17294154667890102114126138150162[[#This Row],[Projected Cost]]-Loans17294154667890102114126138150162[[#This Row],[Actual Cost]]</f>
        <v>0</v>
      </c>
    </row>
    <row r="29" spans="1:10" x14ac:dyDescent="0.3">
      <c r="B29" t="s">
        <v>44</v>
      </c>
      <c r="C29" s="7">
        <v>0</v>
      </c>
      <c r="D29" s="7">
        <v>0</v>
      </c>
      <c r="E29" s="7">
        <f>SUM(Transportation18304255677991103115127139151163[[#This Row],[Projected Cost]]-Transportation18304255677991103115127139151163[[#This Row],[Actual Cost]])</f>
        <v>0</v>
      </c>
      <c r="H29" s="7">
        <v>0</v>
      </c>
      <c r="I29" s="7">
        <v>0</v>
      </c>
      <c r="J29" s="7">
        <f>Loans17294154667890102114126138150162[[#This Row],[Projected Cost]]-Loans17294154667890102114126138150162[[#This Row],[Actual Cost]]</f>
        <v>0</v>
      </c>
    </row>
    <row r="30" spans="1:10" x14ac:dyDescent="0.3">
      <c r="B30" t="s">
        <v>43</v>
      </c>
      <c r="C30" s="7">
        <v>0</v>
      </c>
      <c r="D30" s="7">
        <v>0</v>
      </c>
      <c r="E30" s="7">
        <f>SUM(Transportation18304255677991103115127139151163[[#This Row],[Projected Cost]]-Transportation18304255677991103115127139151163[[#This Row],[Actual Cost]])</f>
        <v>0</v>
      </c>
      <c r="H30" s="7">
        <v>0</v>
      </c>
      <c r="I30" s="7">
        <v>0</v>
      </c>
      <c r="J30" s="7">
        <f>Loans17294154667890102114126138150162[[#This Row],[Projected Cost]]-Loans17294154667890102114126138150162[[#This Row],[Actual Cost]]</f>
        <v>0</v>
      </c>
    </row>
    <row r="31" spans="1:10" x14ac:dyDescent="0.3">
      <c r="C31" s="7">
        <v>0</v>
      </c>
      <c r="D31" s="7">
        <v>0</v>
      </c>
      <c r="E31" s="7">
        <f>SUM(Transportation18304255677991103115127139151163[[#This Row],[Projected Cost]]-Transportation18304255677991103115127139151163[[#This Row],[Actual Cost]])</f>
        <v>0</v>
      </c>
      <c r="G31" t="s">
        <v>4</v>
      </c>
      <c r="H31" s="7"/>
      <c r="I31" s="7"/>
      <c r="J31" s="7">
        <f>SUBTOTAL(109,Loans17294154667890102114126138150162[Difference])</f>
        <v>0</v>
      </c>
    </row>
    <row r="32" spans="1:10" x14ac:dyDescent="0.3">
      <c r="B32" t="s">
        <v>25</v>
      </c>
      <c r="C32" s="7">
        <v>0</v>
      </c>
      <c r="D32" s="7">
        <v>0</v>
      </c>
      <c r="E32" s="7">
        <f>SUM(Transportation18304255677991103115127139151163[[#This Row],[Projected Cost]]-Transportation18304255677991103115127139151163[[#This Row],[Actual Cost]])</f>
        <v>0</v>
      </c>
      <c r="G32" s="6"/>
      <c r="H32" s="6"/>
      <c r="I32" s="6"/>
      <c r="J32" s="6"/>
    </row>
    <row r="33" spans="1:10" x14ac:dyDescent="0.3">
      <c r="B33" t="s">
        <v>4</v>
      </c>
      <c r="C33" s="7"/>
      <c r="D33" s="7"/>
      <c r="E33" s="7">
        <f>SUBTOTAL(109,Transportation18304255677991103115127139151163[Difference])</f>
        <v>0</v>
      </c>
      <c r="G33" t="s">
        <v>42</v>
      </c>
      <c r="H33" t="s">
        <v>11</v>
      </c>
      <c r="I33" t="s">
        <v>10</v>
      </c>
      <c r="J33" t="s">
        <v>9</v>
      </c>
    </row>
    <row r="34" spans="1:10" x14ac:dyDescent="0.3">
      <c r="B34" s="6"/>
      <c r="C34" s="6"/>
      <c r="D34" s="6"/>
      <c r="E34" s="6"/>
      <c r="G34" t="s">
        <v>41</v>
      </c>
      <c r="H34" s="7">
        <v>0</v>
      </c>
      <c r="I34" s="7">
        <v>0</v>
      </c>
      <c r="J34" s="7">
        <f>Taxes20324457698193105117129141153165[[#This Row],[Projected Cost]]-Taxes20324457698193105117129141153165[[#This Row],[Actual Cost]]</f>
        <v>0</v>
      </c>
    </row>
    <row r="35" spans="1:10" x14ac:dyDescent="0.3">
      <c r="A35" s="1" t="s">
        <v>40</v>
      </c>
      <c r="B35" t="s">
        <v>39</v>
      </c>
      <c r="C35" t="s">
        <v>11</v>
      </c>
      <c r="D35" t="s">
        <v>10</v>
      </c>
      <c r="E35" t="s">
        <v>9</v>
      </c>
      <c r="G35" t="s">
        <v>38</v>
      </c>
      <c r="H35" s="7">
        <v>0</v>
      </c>
      <c r="I35" s="7">
        <v>0</v>
      </c>
      <c r="J35" s="7">
        <f>Taxes20324457698193105117129141153165[[#This Row],[Projected Cost]]-Taxes20324457698193105117129141153165[[#This Row],[Actual Cost]]</f>
        <v>0</v>
      </c>
    </row>
    <row r="36" spans="1:10" x14ac:dyDescent="0.3">
      <c r="B36" t="s">
        <v>37</v>
      </c>
      <c r="C36" s="7">
        <v>0</v>
      </c>
      <c r="D36" s="7">
        <v>0</v>
      </c>
      <c r="E36" s="7">
        <f>Insurance19314356688092104116128140152164[[#This Row],[Projected Cost]]-Insurance19314356688092104116128140152164[[#This Row],[Actual Cost]]</f>
        <v>0</v>
      </c>
      <c r="G36" t="s">
        <v>36</v>
      </c>
      <c r="H36" s="7">
        <v>0</v>
      </c>
      <c r="I36" s="7">
        <v>0</v>
      </c>
      <c r="J36" s="7">
        <f>Taxes20324457698193105117129141153165[[#This Row],[Projected Cost]]-Taxes20324457698193105117129141153165[[#This Row],[Actual Cost]]</f>
        <v>0</v>
      </c>
    </row>
    <row r="37" spans="1:10" x14ac:dyDescent="0.3">
      <c r="B37" t="s">
        <v>35</v>
      </c>
      <c r="C37" s="7">
        <v>0</v>
      </c>
      <c r="D37" s="7">
        <v>0</v>
      </c>
      <c r="E37" s="7">
        <f>Insurance19314356688092104116128140152164[[#This Row],[Projected Cost]]-Insurance19314356688092104116128140152164[[#This Row],[Actual Cost]]</f>
        <v>0</v>
      </c>
      <c r="H37" s="7">
        <v>0</v>
      </c>
      <c r="I37" s="7">
        <v>0</v>
      </c>
      <c r="J37" s="7">
        <f>Taxes20324457698193105117129141153165[[#This Row],[Projected Cost]]-Taxes20324457698193105117129141153165[[#This Row],[Actual Cost]]</f>
        <v>0</v>
      </c>
    </row>
    <row r="38" spans="1:10" x14ac:dyDescent="0.3">
      <c r="B38" t="s">
        <v>34</v>
      </c>
      <c r="C38" s="7">
        <v>0</v>
      </c>
      <c r="D38" s="7">
        <v>0</v>
      </c>
      <c r="E38" s="7">
        <f>Insurance19314356688092104116128140152164[[#This Row],[Projected Cost]]-Insurance19314356688092104116128140152164[[#This Row],[Actual Cost]]</f>
        <v>0</v>
      </c>
      <c r="G38" t="s">
        <v>4</v>
      </c>
      <c r="H38" s="7"/>
      <c r="I38" s="7"/>
      <c r="J38" s="7">
        <f>SUBTOTAL(109,Taxes20324457698193105117129141153165[Difference])</f>
        <v>0</v>
      </c>
    </row>
    <row r="39" spans="1:10" x14ac:dyDescent="0.3">
      <c r="B39" t="s">
        <v>25</v>
      </c>
      <c r="C39" s="7">
        <v>0</v>
      </c>
      <c r="D39" s="7">
        <v>0</v>
      </c>
      <c r="E39" s="7">
        <f>Insurance19314356688092104116128140152164[[#This Row],[Projected Cost]]-Insurance19314356688092104116128140152164[[#This Row],[Actual Cost]]</f>
        <v>0</v>
      </c>
      <c r="G39" s="6"/>
      <c r="H39" s="6"/>
      <c r="I39" s="6"/>
      <c r="J39" s="6"/>
    </row>
    <row r="40" spans="1:10" x14ac:dyDescent="0.3">
      <c r="B40" t="s">
        <v>4</v>
      </c>
      <c r="C40" s="7"/>
      <c r="D40" s="7"/>
      <c r="E40" s="7">
        <f>SUBTOTAL(109,Insurance19314356688092104116128140152164[Difference])</f>
        <v>0</v>
      </c>
      <c r="G40" t="s">
        <v>33</v>
      </c>
      <c r="H40" t="s">
        <v>11</v>
      </c>
      <c r="I40" t="s">
        <v>10</v>
      </c>
      <c r="J40" t="s">
        <v>9</v>
      </c>
    </row>
    <row r="41" spans="1:10" x14ac:dyDescent="0.3">
      <c r="B41" s="6"/>
      <c r="C41" s="6"/>
      <c r="D41" s="6"/>
      <c r="E41" s="6"/>
      <c r="G41" t="s">
        <v>32</v>
      </c>
      <c r="H41" s="7">
        <v>0</v>
      </c>
      <c r="I41" s="7">
        <v>0</v>
      </c>
      <c r="J41" s="7">
        <f>Savings21334558708294106118130142154166[[#This Row],[Projected Cost]]-Savings21334558708294106118130142154166[[#This Row],[Actual Cost]]</f>
        <v>0</v>
      </c>
    </row>
    <row r="42" spans="1:10" x14ac:dyDescent="0.3">
      <c r="A42" s="1" t="s">
        <v>31</v>
      </c>
      <c r="B42" t="s">
        <v>30</v>
      </c>
      <c r="C42" t="s">
        <v>11</v>
      </c>
      <c r="D42" t="s">
        <v>10</v>
      </c>
      <c r="E42" t="s">
        <v>9</v>
      </c>
      <c r="G42" t="s">
        <v>29</v>
      </c>
      <c r="H42" s="7">
        <v>0</v>
      </c>
      <c r="I42" s="7">
        <v>0</v>
      </c>
      <c r="J42" s="7">
        <f>Savings21334558708294106118130142154166[[#This Row],[Projected Cost]]-Savings21334558708294106118130142154166[[#This Row],[Actual Cost]]</f>
        <v>0</v>
      </c>
    </row>
    <row r="43" spans="1:10" ht="14.4" x14ac:dyDescent="0.3">
      <c r="B43" s="11" t="s">
        <v>28</v>
      </c>
      <c r="C43" s="10">
        <v>0</v>
      </c>
      <c r="D43" s="10">
        <v>0</v>
      </c>
      <c r="E43" s="10">
        <f>SUM(Food22344659718395107119131143155167[[#This Row],[Projected Cost]]-Food22344659718395107119131143155167[[#This Row],[Actual Cost]])</f>
        <v>0</v>
      </c>
      <c r="G43" t="s">
        <v>27</v>
      </c>
      <c r="H43" s="7">
        <v>0</v>
      </c>
      <c r="I43" s="7">
        <v>0</v>
      </c>
      <c r="J43" s="7">
        <f>Savings21334558708294106118130142154166[[#This Row],[Projected Cost]]-Savings21334558708294106118130142154166[[#This Row],[Actual Cost]]</f>
        <v>0</v>
      </c>
    </row>
    <row r="44" spans="1:10" ht="14.4" x14ac:dyDescent="0.3">
      <c r="B44" s="11" t="s">
        <v>26</v>
      </c>
      <c r="C44" s="10">
        <v>0</v>
      </c>
      <c r="D44" s="10">
        <v>0</v>
      </c>
      <c r="E44" s="10">
        <f>SUM(Food22344659718395107119131143155167[[#This Row],[Projected Cost]]-Food22344659718395107119131143155167[[#This Row],[Actual Cost]])</f>
        <v>0</v>
      </c>
      <c r="H44" s="7">
        <v>0</v>
      </c>
      <c r="I44" s="7">
        <v>0</v>
      </c>
      <c r="J44" s="7">
        <f>Savings21334558708294106118130142154166[[#This Row],[Projected Cost]]-Savings21334558708294106118130142154166[[#This Row],[Actual Cost]]</f>
        <v>0</v>
      </c>
    </row>
    <row r="45" spans="1:10" x14ac:dyDescent="0.3">
      <c r="B45" t="s">
        <v>25</v>
      </c>
      <c r="C45" s="7">
        <v>0</v>
      </c>
      <c r="D45" s="7">
        <v>0</v>
      </c>
      <c r="E45" s="7">
        <f>SUM(Food22344659718395107119131143155167[[#This Row],[Projected Cost]]-Food22344659718395107119131143155167[[#This Row],[Actual Cost]])</f>
        <v>0</v>
      </c>
      <c r="G45" t="s">
        <v>4</v>
      </c>
      <c r="H45" s="7"/>
      <c r="I45" s="7"/>
      <c r="J45" s="7">
        <f>SUBTOTAL(109,Savings21334558708294106118130142154166[Difference])</f>
        <v>0</v>
      </c>
    </row>
    <row r="46" spans="1:10" x14ac:dyDescent="0.3">
      <c r="B46" t="s">
        <v>4</v>
      </c>
      <c r="C46" s="7"/>
      <c r="D46" s="7"/>
      <c r="E46" s="7">
        <f>SUBTOTAL(109,Food22344659718395107119131143155167[Difference])</f>
        <v>0</v>
      </c>
      <c r="G46" s="6"/>
      <c r="H46" s="6"/>
      <c r="I46" s="6"/>
      <c r="J46" s="6"/>
    </row>
    <row r="47" spans="1:10" x14ac:dyDescent="0.3">
      <c r="B47" s="6"/>
      <c r="C47" s="6"/>
      <c r="D47" s="6"/>
      <c r="E47" s="6"/>
      <c r="G47" t="s">
        <v>24</v>
      </c>
      <c r="H47" t="s">
        <v>11</v>
      </c>
      <c r="I47" t="s">
        <v>10</v>
      </c>
      <c r="J47" t="s">
        <v>9</v>
      </c>
    </row>
    <row r="48" spans="1:10" ht="14.4" x14ac:dyDescent="0.3">
      <c r="A48" s="1" t="s">
        <v>23</v>
      </c>
      <c r="B48" t="s">
        <v>22</v>
      </c>
      <c r="C48" t="s">
        <v>11</v>
      </c>
      <c r="D48" t="s">
        <v>10</v>
      </c>
      <c r="E48" t="s">
        <v>9</v>
      </c>
      <c r="G48" s="9" t="s">
        <v>21</v>
      </c>
      <c r="H48" s="8">
        <v>0</v>
      </c>
      <c r="I48" s="8">
        <v>0</v>
      </c>
      <c r="J48" s="8">
        <f>Gifts23354760728496108120132144156168[[#This Row],[Projected Cost]]-Gifts23354760728496108120132144156168[[#This Row],[Actual Cost]]</f>
        <v>0</v>
      </c>
    </row>
    <row r="49" spans="1:10" x14ac:dyDescent="0.3">
      <c r="B49" t="s">
        <v>20</v>
      </c>
      <c r="C49" s="7">
        <v>0</v>
      </c>
      <c r="D49" s="7">
        <v>0</v>
      </c>
      <c r="E49" s="7">
        <f>SUM(Pets24364861738597109121133145157169[[#This Row],[Projected Cost]]-Pets24364861738597109121133145157169[[#This Row],[Actual Cost]])</f>
        <v>0</v>
      </c>
      <c r="G49" t="s">
        <v>19</v>
      </c>
      <c r="H49" s="7">
        <v>0</v>
      </c>
      <c r="I49" s="7">
        <v>0</v>
      </c>
      <c r="J49" s="7">
        <f>Gifts23354760728496108120132144156168[[#This Row],[Projected Cost]]-Gifts23354760728496108120132144156168[[#This Row],[Actual Cost]]</f>
        <v>0</v>
      </c>
    </row>
    <row r="50" spans="1:10" x14ac:dyDescent="0.3">
      <c r="B50" t="s">
        <v>7</v>
      </c>
      <c r="C50" s="7">
        <v>0</v>
      </c>
      <c r="D50" s="7">
        <v>0</v>
      </c>
      <c r="E50" s="7">
        <f>SUM(Pets24364861738597109121133145157169[[#This Row],[Projected Cost]]-Pets24364861738597109121133145157169[[#This Row],[Actual Cost]])</f>
        <v>0</v>
      </c>
      <c r="H50" s="7">
        <v>0</v>
      </c>
      <c r="I50" s="7">
        <v>0</v>
      </c>
      <c r="J50" s="7">
        <f>Gifts23354760728496108120132144156168[[#This Row],[Projected Cost]]-Gifts23354760728496108120132144156168[[#This Row],[Actual Cost]]</f>
        <v>0</v>
      </c>
    </row>
    <row r="51" spans="1:10" x14ac:dyDescent="0.3">
      <c r="B51" t="s">
        <v>18</v>
      </c>
      <c r="C51" s="7">
        <v>0</v>
      </c>
      <c r="D51" s="7">
        <f>D47</f>
        <v>0</v>
      </c>
      <c r="E51" s="7">
        <f>SUM(Pets24364861738597109121133145157169[[#This Row],[Projected Cost]]-Pets24364861738597109121133145157169[[#This Row],[Actual Cost]])</f>
        <v>0</v>
      </c>
      <c r="G51" t="s">
        <v>4</v>
      </c>
      <c r="H51" s="7"/>
      <c r="I51" s="7"/>
      <c r="J51" s="7">
        <f>SUBTOTAL(109,Gifts23354760728496108120132144156168[Difference])</f>
        <v>0</v>
      </c>
    </row>
    <row r="52" spans="1:10" x14ac:dyDescent="0.3">
      <c r="B52" t="s">
        <v>17</v>
      </c>
      <c r="C52" s="7">
        <v>0</v>
      </c>
      <c r="D52" s="7">
        <v>0</v>
      </c>
      <c r="E52" s="7">
        <f>SUM(Pets24364861738597109121133145157169[[#This Row],[Projected Cost]]-Pets24364861738597109121133145157169[[#This Row],[Actual Cost]])</f>
        <v>0</v>
      </c>
      <c r="G52" s="6"/>
      <c r="H52" s="6"/>
      <c r="I52" s="6"/>
      <c r="J52" s="6"/>
    </row>
    <row r="53" spans="1:10" x14ac:dyDescent="0.3">
      <c r="C53" s="7">
        <v>0</v>
      </c>
      <c r="D53" s="7">
        <v>0</v>
      </c>
      <c r="E53" s="7">
        <f>SUM(Pets24364861738597109121133145157169[[#This Row],[Projected Cost]]-Pets24364861738597109121133145157169[[#This Row],[Actual Cost]])</f>
        <v>0</v>
      </c>
      <c r="G53" t="s">
        <v>16</v>
      </c>
      <c r="H53" t="s">
        <v>11</v>
      </c>
      <c r="I53" t="s">
        <v>10</v>
      </c>
      <c r="J53" t="s">
        <v>9</v>
      </c>
    </row>
    <row r="54" spans="1:10" x14ac:dyDescent="0.3">
      <c r="B54" t="s">
        <v>4</v>
      </c>
      <c r="C54" s="7"/>
      <c r="D54" s="7"/>
      <c r="E54" s="7">
        <f>SUBTOTAL(109,Pets24364861738597109121133145157169[Difference])</f>
        <v>0</v>
      </c>
      <c r="G54" t="s">
        <v>15</v>
      </c>
      <c r="H54" s="7">
        <v>0</v>
      </c>
      <c r="I54" s="7">
        <v>0</v>
      </c>
      <c r="J54" s="7">
        <f>SUM(Legal25374962748698110122134146158170[[#This Row],[Projected Cost]]-Legal25374962748698110122134146158170[[#This Row],[Actual Cost]])</f>
        <v>0</v>
      </c>
    </row>
    <row r="55" spans="1:10" x14ac:dyDescent="0.3">
      <c r="B55" s="6"/>
      <c r="C55" s="6"/>
      <c r="D55" s="6"/>
      <c r="E55" s="6"/>
      <c r="G55" t="s">
        <v>14</v>
      </c>
      <c r="H55" s="7">
        <v>0</v>
      </c>
      <c r="I55" s="7">
        <v>0</v>
      </c>
      <c r="J55" s="7">
        <f>SUM(Legal25374962748698110122134146158170[[#This Row],[Projected Cost]]-Legal25374962748698110122134146158170[[#This Row],[Actual Cost]])</f>
        <v>0</v>
      </c>
    </row>
    <row r="56" spans="1:10" x14ac:dyDescent="0.3">
      <c r="A56" s="1" t="s">
        <v>13</v>
      </c>
      <c r="B56" t="s">
        <v>12</v>
      </c>
      <c r="C56" t="s">
        <v>11</v>
      </c>
      <c r="D56" t="s">
        <v>10</v>
      </c>
      <c r="E56" t="s">
        <v>9</v>
      </c>
      <c r="G56" t="s">
        <v>8</v>
      </c>
      <c r="H56" s="7">
        <v>0</v>
      </c>
      <c r="I56" s="7">
        <v>0</v>
      </c>
      <c r="J56" s="7">
        <f>SUM(Legal25374962748698110122134146158170[[#This Row],[Projected Cost]]-Legal25374962748698110122134146158170[[#This Row],[Actual Cost]])</f>
        <v>0</v>
      </c>
    </row>
    <row r="57" spans="1:10" x14ac:dyDescent="0.3">
      <c r="B57" t="s">
        <v>7</v>
      </c>
      <c r="C57" s="7">
        <v>0</v>
      </c>
      <c r="D57" s="7">
        <v>0</v>
      </c>
      <c r="E57" s="7">
        <f>PersonalCare26385063758799111123135147159171[[#This Row],[Projected Cost]]-PersonalCare26385063758799111123135147159171[[#This Row],[Actual Cost]]</f>
        <v>0</v>
      </c>
      <c r="G57" t="s">
        <v>6</v>
      </c>
      <c r="H57" s="7">
        <v>0</v>
      </c>
      <c r="I57" s="7">
        <v>0</v>
      </c>
      <c r="J57" s="7">
        <f>SUM(Legal25374962748698110122134146158170[[#This Row],[Projected Cost]]-Legal25374962748698110122134146158170[[#This Row],[Actual Cost]])</f>
        <v>0</v>
      </c>
    </row>
    <row r="58" spans="1:10" x14ac:dyDescent="0.3">
      <c r="C58" s="7">
        <v>0</v>
      </c>
      <c r="D58" s="7">
        <v>0</v>
      </c>
      <c r="E58" s="7">
        <f>PersonalCare26385063758799111123135147159171[[#This Row],[Projected Cost]]-PersonalCare26385063758799111123135147159171[[#This Row],[Actual Cost]]</f>
        <v>0</v>
      </c>
      <c r="G58" t="s">
        <v>4</v>
      </c>
      <c r="H58" s="7"/>
      <c r="I58" s="7"/>
      <c r="J58" s="7">
        <f>SUBTOTAL(109,Legal25374962748698110122134146158170[Difference])</f>
        <v>0</v>
      </c>
    </row>
    <row r="59" spans="1:10" x14ac:dyDescent="0.3">
      <c r="A59" s="1" t="s">
        <v>5</v>
      </c>
      <c r="B59" t="s">
        <v>4</v>
      </c>
      <c r="C59" s="7"/>
      <c r="D59" s="7"/>
      <c r="E59" s="7">
        <f>SUBTOTAL(109,PersonalCare26385063758799111123135147159171[Difference])</f>
        <v>0</v>
      </c>
      <c r="G59" s="6"/>
      <c r="H59" s="6"/>
      <c r="I59" s="6"/>
      <c r="J59" s="6"/>
    </row>
    <row r="60" spans="1:10" x14ac:dyDescent="0.3">
      <c r="B60" s="6"/>
      <c r="C60" s="6"/>
      <c r="D60" s="6"/>
      <c r="E60" s="6"/>
      <c r="G60" s="5" t="s">
        <v>3</v>
      </c>
      <c r="H60" s="5"/>
      <c r="I60" s="5"/>
      <c r="J60" s="4">
        <f>SUBTOTAL(109,Housing15273952647688100112124136148160[Projected Cost],Transportation18304255677991103115127139151163[Projected Cost],Insurance19314356688092104116128140152164[Projected Cost],Food22344659718395107119131143155167[Projected Cost],Pets24364861738597109121133145157169[Projected Cost],PersonalCare26385063758799111123135147159171[Projected Cost],Entertainment16284053657789101113125137149161[Projected Cost],Loans17294154667890102114126138150162[Projected Cost],Taxes20324457698193105117129141153165[Projected Cost],Savings21334558708294106118130142154166[Projected Cost],Gifts23354760728496108120132144156168[Projected Cost],Legal25374962748698110122134146158170[Projected Cost])</f>
        <v>0</v>
      </c>
    </row>
    <row r="61" spans="1:10" x14ac:dyDescent="0.3">
      <c r="G61" s="5"/>
      <c r="H61" s="5"/>
      <c r="I61" s="5"/>
      <c r="J61" s="4"/>
    </row>
    <row r="62" spans="1:10" x14ac:dyDescent="0.3">
      <c r="G62" s="5" t="s">
        <v>2</v>
      </c>
      <c r="H62" s="5"/>
      <c r="I62" s="5"/>
      <c r="J62" s="4">
        <f>SUBTOTAL(109,Housing15273952647688100112124136148160[Actual Cost],Transportation18304255677991103115127139151163[Actual Cost],Insurance19314356688092104116128140152164[Actual Cost],Food22344659718395107119131143155167[Actual Cost],Pets24364861738597109121133145157169[Actual Cost],PersonalCare26385063758799111123135147159171[Actual Cost],Entertainment16284053657789101113125137149161[Actual Cost],Loans17294154667890102114126138150162[Actual Cost],Taxes20324457698193105117129141153165[Actual Cost],Savings21334558708294106118130142154166[Actual Cost],Gifts23354760728496108120132144156168[Actual Cost],Legal25374962748698110122134146158170[Actual Cost])</f>
        <v>0</v>
      </c>
    </row>
    <row r="63" spans="1:10" x14ac:dyDescent="0.3">
      <c r="G63" s="5"/>
      <c r="H63" s="5"/>
      <c r="I63" s="5"/>
      <c r="J63" s="4"/>
    </row>
    <row r="64" spans="1:10" x14ac:dyDescent="0.3">
      <c r="G64" s="5" t="s">
        <v>1</v>
      </c>
      <c r="H64" s="5"/>
      <c r="I64" s="5"/>
      <c r="J64" s="4">
        <f>J60-J62</f>
        <v>0</v>
      </c>
    </row>
    <row r="65" spans="7:10" x14ac:dyDescent="0.3">
      <c r="G65" s="5"/>
      <c r="H65" s="5"/>
      <c r="I65" s="5"/>
      <c r="J65" s="4"/>
    </row>
    <row r="66" spans="7:10" ht="14.4" thickBot="1" x14ac:dyDescent="0.35"/>
    <row r="67" spans="7:10" ht="15" thickBot="1" x14ac:dyDescent="0.35">
      <c r="G67" s="3" t="s">
        <v>0</v>
      </c>
      <c r="H67" s="2">
        <f>SUM(C43+C44+H48)</f>
        <v>0</v>
      </c>
    </row>
  </sheetData>
  <mergeCells count="20">
    <mergeCell ref="B4:B6"/>
    <mergeCell ref="C4:D4"/>
    <mergeCell ref="G4:I5"/>
    <mergeCell ref="J4:J5"/>
    <mergeCell ref="C5:D5"/>
    <mergeCell ref="C6:D6"/>
    <mergeCell ref="G6:I7"/>
    <mergeCell ref="J6:J7"/>
    <mergeCell ref="B8:B10"/>
    <mergeCell ref="C8:D8"/>
    <mergeCell ref="G8:I9"/>
    <mergeCell ref="J8:J9"/>
    <mergeCell ref="C9:D9"/>
    <mergeCell ref="C10:D10"/>
    <mergeCell ref="G60:I61"/>
    <mergeCell ref="J60:J61"/>
    <mergeCell ref="G62:I63"/>
    <mergeCell ref="J62:J63"/>
    <mergeCell ref="G64:I65"/>
    <mergeCell ref="J64:J65"/>
  </mergeCells>
  <conditionalFormatting sqref="J8:J9">
    <cfRule type="cellIs" dxfId="1" priority="2" operator="lessThan">
      <formula>0</formula>
    </cfRule>
  </conditionalFormatting>
  <conditionalFormatting sqref="J64:J65">
    <cfRule type="cellIs" dxfId="0" priority="1" operator="lessThan">
      <formula>0</formula>
    </cfRule>
  </conditionalFormatting>
  <printOptions horizontalCentered="1"/>
  <pageMargins left="0.4" right="0.4" top="0.4" bottom="0.4" header="0.3" footer="0.3"/>
  <pageSetup scale="75" fitToHeight="0" orientation="portrait" horizontalDpi="4294967293" r:id="rId1"/>
  <headerFooter differentFirst="1">
    <oddFooter>Page &amp;P of &amp;N</oddFooter>
  </headerFooter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Ethan Sanders</dc:creator>
  <cp:lastModifiedBy>Ethan Sanders</cp:lastModifiedBy>
  <dcterms:created xsi:type="dcterms:W3CDTF">2025-05-22T03:02:38Z</dcterms:created>
  <dcterms:modified xsi:type="dcterms:W3CDTF">2025-05-22T03:03:01Z</dcterms:modified>
</cp:coreProperties>
</file>